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defaultThemeVersion="124226"/>
  <mc:AlternateContent xmlns:mc="http://schemas.openxmlformats.org/markup-compatibility/2006">
    <mc:Choice Requires="x15">
      <x15ac:absPath xmlns:x15ac="http://schemas.microsoft.com/office/spreadsheetml/2010/11/ac" url="https://bkwfmbenergie.sharepoint.com/sites/T_BAC_Projekte/Wengen FW/00_Objekte/1_Vorlagen/Vertragsunterlagen/"/>
    </mc:Choice>
  </mc:AlternateContent>
  <xr:revisionPtr revIDLastSave="7" documentId="8_{441F4033-5875-476B-AB81-CF164095C142}" xr6:coauthVersionLast="47" xr6:coauthVersionMax="47" xr10:uidLastSave="{24294E23-957D-4C15-B764-FB103210AA5C}"/>
  <workbookProtection workbookAlgorithmName="SHA-512" workbookHashValue="cAGeJwT8zSoHk0i/sFNh6JAr0v2sVN8HDCfVGChlqebz4rV1SCofm7NixNSe+JZsC3PMAQ17jvpEg89N6JlGrw==" workbookSaltValue="AAqzf9dHh+ux3BUcNmnIkg==" workbookSpinCount="100000" lockStructure="1"/>
  <bookViews>
    <workbookView xWindow="-108" yWindow="-108" windowWidth="23256" windowHeight="13896" xr2:uid="{00000000-000D-0000-FFFF-FFFF00000000}"/>
  </bookViews>
  <sheets>
    <sheet name="Kostenschätzung_Anschluss" sheetId="1" r:id="rId1"/>
  </sheets>
  <definedNames>
    <definedName name="_xlnm._FilterDatabase" localSheetId="0" hidden="1">Kostenschätzung_Anschluss!$C$4:$F$4</definedName>
    <definedName name="_xlnm.Print_Area" localSheetId="0">Kostenschätzung_Anschluss!$A$1:$F$41</definedName>
    <definedName name="Umschaltung_1" comment="&quot;">_xlfn.IFS(Kostenschätzung_Anschluss!$E$4="Erdöl",Kostenschätzung_Anschluss!$G$8:$G$39,Kostenschätzung_Anschluss!$E$4="Strom-WP",Kostenschätzung_Anschluss!$H$8:$H$39,Kostenschätzung_Anschluss!$E$4="Elektroheizung",Kostenschätzung_Anschluss!$I$8,Kostenschätzung_Anschluss!$E$4="Erdgas",Kostenschätzung_Anschluss!$G$8:$G$39)</definedName>
    <definedName name="Umschaltung_2">_xlfn.IFS(Kostenschätzung_Anschluss!$E$4="Erdöl",Kostenschätzung_Anschluss!$H$72,Kostenschätzung_Anschluss!$E$4="Strom-WP",Kostenschätzung_Anschluss!$H$73,Kostenschätzung_Anschluss!$E$4="Elektroheizung",Kostenschätzung_Anschluss!$H$73,Kostenschätzung_Anschluss!$E$4="Erdgas",Kostenschätzung_Anschluss!$H$74:$H$77)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6" i="1"/>
  <c r="C10" i="1"/>
  <c r="F13" i="1"/>
  <c r="E13" i="1"/>
  <c r="C13" i="1"/>
  <c r="F12" i="1"/>
  <c r="E12" i="1"/>
  <c r="C12" i="1"/>
  <c r="F28" i="1"/>
  <c r="C28" i="1"/>
  <c r="C11" i="1"/>
  <c r="F10" i="1"/>
  <c r="E10" i="1"/>
  <c r="F6" i="1"/>
  <c r="F11" i="1"/>
  <c r="E11" i="1"/>
  <c r="E14" i="1" l="1"/>
  <c r="E20" i="1" s="1"/>
  <c r="E34" i="1" s="1"/>
  <c r="E28" i="1" l="1"/>
  <c r="E23" i="1"/>
  <c r="E24" i="1" s="1"/>
  <c r="E30" i="1"/>
  <c r="E35" i="1"/>
  <c r="E19" i="1"/>
  <c r="E37" i="1" l="1"/>
  <c r="E26" i="1" l="1"/>
  <c r="E29" i="1" s="1"/>
  <c r="E31" i="1" s="1"/>
</calcChain>
</file>

<file path=xl/sharedStrings.xml><?xml version="1.0" encoding="utf-8"?>
<sst xmlns="http://schemas.openxmlformats.org/spreadsheetml/2006/main" count="48" uniqueCount="36">
  <si>
    <t>Kostenschätzung Ihres Anschlusses</t>
  </si>
  <si>
    <t>Heizsystem</t>
  </si>
  <si>
    <t>Nutzenergiebedarf</t>
  </si>
  <si>
    <t>Resultierender Nutzenergiebedarf</t>
  </si>
  <si>
    <t>kWh**</t>
  </si>
  <si>
    <t>Anschlussleistung</t>
  </si>
  <si>
    <t>Vollbetriebsstunden</t>
  </si>
  <si>
    <t>h</t>
  </si>
  <si>
    <t>kWh</t>
  </si>
  <si>
    <t>Resultierende Anschlussleistung</t>
  </si>
  <si>
    <t>kW**</t>
  </si>
  <si>
    <t>Kosten Fernwärme</t>
  </si>
  <si>
    <t>Einmalige Kosten:</t>
  </si>
  <si>
    <t>Leistungsbeitrag (L)</t>
  </si>
  <si>
    <t>CHF</t>
  </si>
  <si>
    <t>Mehrlängenzuschlag (bei zu grosser Entfernung zu Versorungsgebiet)</t>
  </si>
  <si>
    <t>Anschlusskostenbeitrag (AKB) (BKW AEK Contracting AG)</t>
  </si>
  <si>
    <t>CHF**</t>
  </si>
  <si>
    <t>Total AKB (BKW AEK Contracting AG gemäss WLV)</t>
  </si>
  <si>
    <t>Kosten Umbau Kundenanlage (grobe Schätzung)</t>
  </si>
  <si>
    <t>Total einmalige Kosten (Investition)</t>
  </si>
  <si>
    <t>Jährliche Kosten:</t>
  </si>
  <si>
    <t>Jahresgrundpreis (JGP)</t>
  </si>
  <si>
    <t>Energiekosten (Nutzenergiebedarf * Energiepreis)</t>
  </si>
  <si>
    <t>Falls vorhanden gesetzliche Abgaben an Bund, Kanton, Gemeinde</t>
  </si>
  <si>
    <t xml:space="preserve">Total Jährliche Kosten </t>
  </si>
  <si>
    <t>Preis BKW Energy Green</t>
  </si>
  <si>
    <t>https://stadtrecht.bern.ch/lexoverview-home/lex-743_12</t>
  </si>
  <si>
    <t>Lauterbrunnen-Wengen</t>
  </si>
  <si>
    <t>Bitte wählen Sie Ihr derzeitiges Heizystem aus. (Haben Sie einen GEAK (Gebäudeenergieausweis der Kantone) oder wurde Ihr Leistungsbedarf  durch eine Fachperson ermittelt, wählen Sie Leistung aus und geben Sie die benötigte Leistung ein.)</t>
  </si>
  <si>
    <t>Derzeitiger Bedarf</t>
  </si>
  <si>
    <t>Erstanschliesserrabatt 4% bis 30.11.2025</t>
  </si>
  <si>
    <t>**Der berechnete Nutzenergiebedarf, die Anschlussleistung sowie sämtliche Kosten sind Schätzwerte. Die Berechnungen basieren auf den oben aufgeführten Durschnittswerten. Für ein verbindliches Angebot kontaktieren Sie uns bitte unter 058 477 56 56 oder per E-Mail an info@bac.ch.</t>
  </si>
  <si>
    <t>Der Nutzenergiebedarf gibt die gesamte Energiemenge an, die Sie für Ihre Liegenschaft benötigen.</t>
  </si>
  <si>
    <t>Die Anschlussleistung wird ermittelt, indem der Nutzenergiebedarf durch die Vollbetriebsstunden dividiert wird. Sie beschreibt die Leistung, die für Ihre Liegenschaft erforderlich ist, und dient als Grundlage für die Berechnung des Leistungsbeitrags sowie des Jahresgrundpreises.</t>
  </si>
  <si>
    <t>Öl-Heizung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</si>
</sst>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_ ;\-#,##0\ "/>
    <numFmt numFmtId="165" formatCode="#,##0.0_ ;\-#,##0.0\ "/>
    <numFmt numFmtId="166" formatCode="0.00\ &quot;CHF/tCO2&quot;"/>
    <numFmt numFmtId="167" formatCode="0.0"/>
    <numFmt numFmtId="168" formatCode="0.00&quot; Rp./kWh&quot;"/>
    <numFmt numFmtId="169" formatCode="0\ &quot;m&quot;"/>
  </numFmts>
  <fonts count="11" x14ac:knownFonts="1">
    <font>
      <sz val="10"/>
      <name val="Arial"/>
    </font>
    <font>
      <sz val="10"/>
      <name val="Arial"/>
      <family val="2"/>
    </font>
    <font>
      <sz val="8"/>
      <name val="Arial"/>
      <family val="2"/>
    </font>
    <font>
      <sz val="10"/>
      <name val="Klint for BKW"/>
      <family val="2"/>
    </font>
    <font>
      <b/>
      <sz val="26"/>
      <color theme="1"/>
      <name val="Klint for BKW"/>
      <family val="2"/>
    </font>
    <font>
      <b/>
      <sz val="10"/>
      <color rgb="FFFFFF00"/>
      <name val="Klint for BKW"/>
      <family val="2"/>
    </font>
    <font>
      <b/>
      <sz val="18"/>
      <name val="Klint for BKW"/>
      <family val="2"/>
    </font>
    <font>
      <b/>
      <sz val="14"/>
      <name val="Klint for BKW"/>
      <family val="2"/>
    </font>
    <font>
      <b/>
      <sz val="10"/>
      <name val="Klint for BKW"/>
      <family val="2"/>
    </font>
    <font>
      <sz val="8"/>
      <name val="Klint for BKW"/>
      <family val="2"/>
    </font>
    <font>
      <b/>
      <sz val="10"/>
      <color rgb="FFFF0000"/>
      <name val="Klint for BKW"/>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auto="1"/>
      </top>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8" fillId="0" borderId="0" xfId="0" applyFont="1" applyProtection="1">
      <protection locked="0"/>
    </xf>
    <xf numFmtId="0" fontId="3" fillId="0" borderId="0" xfId="0" applyFont="1" applyProtection="1">
      <protection locked="0"/>
    </xf>
    <xf numFmtId="0" fontId="3" fillId="2" borderId="0" xfId="0" applyFont="1" applyFill="1" applyProtection="1">
      <protection hidden="1"/>
    </xf>
    <xf numFmtId="0" fontId="4" fillId="2" borderId="0" xfId="0" applyFont="1" applyFill="1" applyAlignment="1" applyProtection="1">
      <alignment horizontal="center" vertical="center"/>
      <protection hidden="1"/>
    </xf>
    <xf numFmtId="0" fontId="3" fillId="0" borderId="0" xfId="0" applyFont="1" applyProtection="1">
      <protection hidden="1"/>
    </xf>
    <xf numFmtId="0" fontId="6" fillId="2" borderId="0" xfId="0" applyFont="1" applyFill="1" applyProtection="1">
      <protection hidden="1"/>
    </xf>
    <xf numFmtId="0" fontId="7" fillId="2" borderId="0" xfId="0" applyFont="1" applyFill="1" applyProtection="1">
      <protection hidden="1"/>
    </xf>
    <xf numFmtId="0" fontId="8" fillId="0" borderId="0" xfId="0" applyFont="1" applyProtection="1">
      <protection hidden="1"/>
    </xf>
    <xf numFmtId="169" fontId="9" fillId="0" borderId="0" xfId="0" applyNumberFormat="1" applyFont="1" applyProtection="1">
      <protection hidden="1"/>
    </xf>
    <xf numFmtId="0" fontId="8" fillId="2" borderId="0" xfId="0" applyFont="1" applyFill="1" applyProtection="1">
      <protection hidden="1"/>
    </xf>
    <xf numFmtId="3" fontId="3" fillId="2" borderId="0" xfId="0" applyNumberFormat="1" applyFont="1" applyFill="1" applyProtection="1">
      <protection hidden="1"/>
    </xf>
    <xf numFmtId="167" fontId="3" fillId="0" borderId="0" xfId="0" applyNumberFormat="1" applyFont="1" applyProtection="1">
      <protection hidden="1"/>
    </xf>
    <xf numFmtId="164" fontId="3" fillId="2" borderId="0" xfId="1" applyNumberFormat="1" applyFont="1" applyFill="1" applyProtection="1">
      <protection hidden="1"/>
    </xf>
    <xf numFmtId="3" fontId="8" fillId="2" borderId="0" xfId="0" applyNumberFormat="1" applyFont="1" applyFill="1" applyProtection="1">
      <protection hidden="1"/>
    </xf>
    <xf numFmtId="0" fontId="3" fillId="0" borderId="0" xfId="0" applyFont="1" applyAlignment="1" applyProtection="1">
      <alignment horizontal="left" vertical="top" wrapText="1"/>
      <protection hidden="1"/>
    </xf>
    <xf numFmtId="0" fontId="3" fillId="2" borderId="3" xfId="0" applyFont="1" applyFill="1" applyBorder="1" applyProtection="1">
      <protection hidden="1"/>
    </xf>
    <xf numFmtId="0" fontId="3" fillId="2" borderId="1" xfId="0" applyFont="1" applyFill="1" applyBorder="1" applyProtection="1">
      <protection hidden="1"/>
    </xf>
    <xf numFmtId="0" fontId="8" fillId="2" borderId="1" xfId="0" applyFont="1" applyFill="1" applyBorder="1" applyProtection="1">
      <protection hidden="1"/>
    </xf>
    <xf numFmtId="0" fontId="8" fillId="2" borderId="2" xfId="0" applyFont="1" applyFill="1" applyBorder="1" applyAlignment="1" applyProtection="1">
      <alignment horizontal="left" vertical="top"/>
      <protection hidden="1"/>
    </xf>
    <xf numFmtId="0" fontId="3" fillId="2" borderId="2" xfId="0" applyFont="1" applyFill="1" applyBorder="1" applyProtection="1">
      <protection locked="0"/>
    </xf>
    <xf numFmtId="0" fontId="8" fillId="2" borderId="2" xfId="0" applyFont="1" applyFill="1" applyBorder="1" applyProtection="1">
      <protection hidden="1"/>
    </xf>
    <xf numFmtId="0" fontId="3" fillId="2" borderId="2" xfId="0" applyFont="1" applyFill="1" applyBorder="1" applyProtection="1">
      <protection hidden="1"/>
    </xf>
    <xf numFmtId="3" fontId="3" fillId="3" borderId="2" xfId="0" applyNumberFormat="1" applyFont="1" applyFill="1" applyBorder="1" applyAlignment="1" applyProtection="1">
      <alignment vertical="top"/>
      <protection locked="0"/>
    </xf>
    <xf numFmtId="0" fontId="3" fillId="2" borderId="2" xfId="0" applyFont="1" applyFill="1" applyBorder="1" applyAlignment="1" applyProtection="1">
      <alignment vertical="top"/>
      <protection hidden="1"/>
    </xf>
    <xf numFmtId="0" fontId="8" fillId="2" borderId="3" xfId="0" applyFont="1" applyFill="1" applyBorder="1" applyAlignment="1" applyProtection="1">
      <alignment horizontal="left" vertical="top" wrapText="1"/>
      <protection hidden="1"/>
    </xf>
    <xf numFmtId="0" fontId="5" fillId="0" borderId="0" xfId="0" quotePrefix="1" applyFont="1" applyAlignment="1" applyProtection="1">
      <alignment horizontal="left" vertical="top" wrapText="1"/>
      <protection hidden="1"/>
    </xf>
    <xf numFmtId="0" fontId="3" fillId="4" borderId="0" xfId="0" applyFont="1" applyFill="1" applyProtection="1">
      <protection hidden="1"/>
    </xf>
    <xf numFmtId="3" fontId="3" fillId="4" borderId="0" xfId="0" applyNumberFormat="1" applyFont="1" applyFill="1" applyProtection="1">
      <protection hidden="1"/>
    </xf>
    <xf numFmtId="165" fontId="3" fillId="4" borderId="0" xfId="1" applyNumberFormat="1" applyFont="1" applyFill="1" applyBorder="1" applyAlignment="1" applyProtection="1">
      <alignment horizontal="right"/>
      <protection hidden="1"/>
    </xf>
    <xf numFmtId="0" fontId="8" fillId="4" borderId="4" xfId="0" applyFont="1" applyFill="1" applyBorder="1" applyProtection="1">
      <protection hidden="1"/>
    </xf>
    <xf numFmtId="3" fontId="8" fillId="4" borderId="4" xfId="0" applyNumberFormat="1" applyFont="1" applyFill="1" applyBorder="1" applyProtection="1">
      <protection hidden="1"/>
    </xf>
    <xf numFmtId="1" fontId="8" fillId="4" borderId="4" xfId="0" applyNumberFormat="1" applyFont="1" applyFill="1" applyBorder="1" applyProtection="1">
      <protection hidden="1"/>
    </xf>
    <xf numFmtId="0" fontId="8" fillId="4" borderId="3" xfId="0" applyFont="1" applyFill="1" applyBorder="1" applyProtection="1">
      <protection hidden="1"/>
    </xf>
    <xf numFmtId="0" fontId="3" fillId="4" borderId="3" xfId="0" applyFont="1" applyFill="1" applyBorder="1" applyProtection="1">
      <protection hidden="1"/>
    </xf>
    <xf numFmtId="0" fontId="3" fillId="4" borderId="0" xfId="0" applyFont="1" applyFill="1" applyAlignment="1" applyProtection="1">
      <alignment horizontal="left" indent="1"/>
      <protection hidden="1"/>
    </xf>
    <xf numFmtId="169" fontId="9" fillId="4" borderId="0" xfId="0" applyNumberFormat="1" applyFont="1" applyFill="1" applyProtection="1">
      <protection hidden="1"/>
    </xf>
    <xf numFmtId="0" fontId="8" fillId="4" borderId="5" xfId="0" applyFont="1" applyFill="1" applyBorder="1" applyProtection="1">
      <protection hidden="1"/>
    </xf>
    <xf numFmtId="3" fontId="8" fillId="4" borderId="5" xfId="0" applyNumberFormat="1" applyFont="1" applyFill="1" applyBorder="1" applyProtection="1">
      <protection hidden="1"/>
    </xf>
    <xf numFmtId="0" fontId="3" fillId="5" borderId="0" xfId="0" applyFont="1" applyFill="1" applyAlignment="1" applyProtection="1">
      <alignment horizontal="left" indent="1"/>
      <protection hidden="1"/>
    </xf>
    <xf numFmtId="0" fontId="8" fillId="5" borderId="0" xfId="0" applyFont="1" applyFill="1" applyProtection="1">
      <protection hidden="1"/>
    </xf>
    <xf numFmtId="3" fontId="3" fillId="5" borderId="0" xfId="0" applyNumberFormat="1" applyFont="1" applyFill="1" applyAlignment="1" applyProtection="1">
      <alignment horizontal="right"/>
      <protection hidden="1"/>
    </xf>
    <xf numFmtId="0" fontId="3" fillId="5" borderId="0" xfId="0" applyFont="1" applyFill="1" applyProtection="1">
      <protection hidden="1"/>
    </xf>
    <xf numFmtId="0" fontId="8" fillId="5" borderId="5" xfId="0" applyFont="1" applyFill="1" applyBorder="1" applyProtection="1">
      <protection hidden="1"/>
    </xf>
    <xf numFmtId="3" fontId="8" fillId="5" borderId="5" xfId="0" applyNumberFormat="1" applyFont="1" applyFill="1" applyBorder="1" applyProtection="1">
      <protection hidden="1"/>
    </xf>
    <xf numFmtId="0" fontId="8" fillId="6" borderId="0" xfId="0" applyFont="1" applyFill="1" applyProtection="1">
      <protection hidden="1"/>
    </xf>
    <xf numFmtId="0" fontId="3" fillId="6" borderId="0" xfId="0" applyFont="1" applyFill="1" applyProtection="1">
      <protection hidden="1"/>
    </xf>
    <xf numFmtId="0" fontId="3" fillId="6" borderId="0" xfId="0" applyFont="1" applyFill="1" applyAlignment="1" applyProtection="1">
      <alignment horizontal="left" indent="1"/>
      <protection hidden="1"/>
    </xf>
    <xf numFmtId="3" fontId="3" fillId="6" borderId="0" xfId="0" applyNumberFormat="1" applyFont="1" applyFill="1" applyProtection="1">
      <protection hidden="1"/>
    </xf>
    <xf numFmtId="168" fontId="9" fillId="6" borderId="0" xfId="0" applyNumberFormat="1" applyFont="1" applyFill="1" applyProtection="1">
      <protection hidden="1"/>
    </xf>
    <xf numFmtId="166" fontId="9" fillId="6" borderId="0" xfId="0" applyNumberFormat="1" applyFont="1" applyFill="1" applyProtection="1">
      <protection hidden="1"/>
    </xf>
    <xf numFmtId="0" fontId="8" fillId="6" borderId="4" xfId="0" applyFont="1" applyFill="1" applyBorder="1" applyProtection="1">
      <protection hidden="1"/>
    </xf>
    <xf numFmtId="0" fontId="3" fillId="6" borderId="4" xfId="0" applyFont="1" applyFill="1" applyBorder="1" applyProtection="1">
      <protection hidden="1"/>
    </xf>
    <xf numFmtId="3" fontId="8" fillId="6" borderId="4" xfId="0" applyNumberFormat="1" applyFont="1" applyFill="1" applyBorder="1" applyProtection="1">
      <protection hidden="1"/>
    </xf>
    <xf numFmtId="0" fontId="8" fillId="2" borderId="3" xfId="0" applyFont="1" applyFill="1" applyBorder="1" applyAlignment="1" applyProtection="1">
      <alignment horizontal="left" vertical="top"/>
      <protection hidden="1"/>
    </xf>
    <xf numFmtId="3" fontId="3" fillId="4" borderId="0" xfId="0" applyNumberFormat="1" applyFont="1" applyFill="1" applyAlignment="1" applyProtection="1">
      <alignment horizontal="right"/>
      <protection hidden="1"/>
    </xf>
    <xf numFmtId="0" fontId="3" fillId="2" borderId="2" xfId="0" applyFont="1" applyFill="1" applyBorder="1" applyAlignment="1" applyProtection="1">
      <alignment horizontal="left" vertical="top" wrapText="1"/>
      <protection hidden="1"/>
    </xf>
    <xf numFmtId="0" fontId="3" fillId="3"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top" wrapText="1"/>
      <protection hidden="1"/>
    </xf>
    <xf numFmtId="0" fontId="3" fillId="2" borderId="0" xfId="0" applyFont="1" applyFill="1" applyAlignment="1" applyProtection="1">
      <alignment horizontal="left" vertical="top" wrapText="1"/>
      <protection hidden="1"/>
    </xf>
    <xf numFmtId="0" fontId="10" fillId="2" borderId="0" xfId="0" applyFont="1" applyFill="1" applyAlignment="1" applyProtection="1">
      <alignment horizontal="left" wrapText="1"/>
      <protection hidden="1"/>
    </xf>
  </cellXfs>
  <cellStyles count="2">
    <cellStyle name="Komma" xfId="1" builtinId="3"/>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664845</xdr:colOff>
      <xdr:row>0</xdr:row>
      <xdr:rowOff>256271</xdr:rowOff>
    </xdr:from>
    <xdr:to>
      <xdr:col>5</xdr:col>
      <xdr:colOff>499220</xdr:colOff>
      <xdr:row>0</xdr:row>
      <xdr:rowOff>681086</xdr:rowOff>
    </xdr:to>
    <xdr:pic>
      <xdr:nvPicPr>
        <xdr:cNvPr id="11" name="Grafi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5" y="256271"/>
          <a:ext cx="1583690" cy="417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W77"/>
  <sheetViews>
    <sheetView tabSelected="1" zoomScaleNormal="100" zoomScaleSheetLayoutView="145" workbookViewId="0">
      <selection activeCell="C4" sqref="C4:D4"/>
    </sheetView>
  </sheetViews>
  <sheetFormatPr baseColWidth="10" defaultColWidth="0" defaultRowHeight="12.75" zeroHeight="1" x14ac:dyDescent="0.2"/>
  <cols>
    <col min="1" max="1" width="17.28515625" style="2" customWidth="1"/>
    <col min="2" max="2" width="0.5703125" style="2" customWidth="1"/>
    <col min="3" max="3" width="49.85546875" style="2" customWidth="1"/>
    <col min="4" max="4" width="14.7109375" style="2" customWidth="1"/>
    <col min="5" max="5" width="10.7109375" style="2" customWidth="1"/>
    <col min="6" max="6" width="9.7109375" style="2" customWidth="1"/>
    <col min="7" max="7" width="40.28515625" style="2" hidden="1" customWidth="1"/>
    <col min="8" max="8" width="53.42578125" style="2" hidden="1" customWidth="1"/>
    <col min="9" max="10" width="45.7109375" style="2" hidden="1" customWidth="1"/>
    <col min="11" max="3291" width="0" style="2" hidden="1" customWidth="1"/>
    <col min="3292" max="5747" width="11.42578125" style="2" hidden="1" customWidth="1"/>
    <col min="5748" max="6595" width="11.42578125" style="2" hidden="1"/>
    <col min="6596" max="16377" width="0" style="2" hidden="1"/>
    <col min="16378" max="16384" width="11.42578125" style="2" hidden="1"/>
  </cols>
  <sheetData>
    <row r="1" spans="1:10" s="5" customFormat="1" ht="69.599999999999994" customHeight="1" x14ac:dyDescent="0.2">
      <c r="A1" s="3"/>
      <c r="B1" s="3"/>
      <c r="C1" s="4" t="s">
        <v>28</v>
      </c>
      <c r="D1" s="3"/>
      <c r="E1" s="3"/>
      <c r="F1" s="3"/>
      <c r="G1" s="26"/>
    </row>
    <row r="2" spans="1:10" s="5" customFormat="1" ht="22.9" customHeight="1" x14ac:dyDescent="0.35">
      <c r="A2" s="6" t="s">
        <v>0</v>
      </c>
      <c r="B2" s="3"/>
      <c r="C2" s="3"/>
      <c r="D2" s="3"/>
      <c r="E2" s="3"/>
      <c r="F2" s="7"/>
      <c r="G2" s="8"/>
      <c r="H2" s="8"/>
    </row>
    <row r="3" spans="1:10" s="5" customFormat="1" ht="13.15" customHeight="1" x14ac:dyDescent="0.35">
      <c r="A3" s="6"/>
      <c r="B3" s="3"/>
      <c r="C3" s="3"/>
      <c r="D3" s="3"/>
      <c r="E3" s="3"/>
      <c r="F3" s="7"/>
      <c r="G3" s="8"/>
      <c r="H3" s="9"/>
    </row>
    <row r="4" spans="1:10" ht="54.75" customHeight="1" x14ac:dyDescent="0.2">
      <c r="A4" s="19" t="s">
        <v>1</v>
      </c>
      <c r="B4" s="20"/>
      <c r="C4" s="56" t="s">
        <v>29</v>
      </c>
      <c r="D4" s="56"/>
      <c r="E4" s="57" t="s">
        <v>35</v>
      </c>
      <c r="F4" s="57"/>
      <c r="G4" s="1"/>
    </row>
    <row r="5" spans="1:10" s="5" customFormat="1" x14ac:dyDescent="0.2">
      <c r="A5" s="10"/>
      <c r="B5" s="3"/>
      <c r="C5" s="3"/>
      <c r="D5" s="3"/>
      <c r="E5" s="11"/>
      <c r="F5" s="3"/>
      <c r="G5" s="8"/>
    </row>
    <row r="6" spans="1:10" x14ac:dyDescent="0.2">
      <c r="A6" s="21" t="s">
        <v>30</v>
      </c>
      <c r="B6" s="20"/>
      <c r="C6" s="22" t="str">
        <f>IF(E4="Elektroheizung","Bitte geben Sie den jährlichen Stromverbrauch pro Jahr in kWh ein",IF(E4="ÖL-Heizung","Bitte geben Sie den jährlichen Ölverbrauch pro Jahr in Liter ein",IF(E4="Wärmepumpe","Bitte geben Sie den jährlichen Stromverbrauch pro Jahr in kWh ein",IF(E4="Leistung","Bitte geben Sie die benötigte Leistung ge. GEAK/Fachperson in kW ein"," "))))</f>
        <v>Bitte geben Sie den jährlichen Ölverbrauch pro Jahr in Liter ein</v>
      </c>
      <c r="D6" s="20"/>
      <c r="E6" s="23">
        <v>20000</v>
      </c>
      <c r="F6" s="24" t="str">
        <f>IF(E4="Erdgas","kWh ho /a",IF(E4="Öl-Heizung","Liter/a",IF(E4="Wärmepumpe","kWh/a",IF(E4="Elektroheizung","kWh/a",IF(E4="Leistung","kW","")))))</f>
        <v>Liter/a</v>
      </c>
    </row>
    <row r="7" spans="1:10" s="5" customFormat="1" x14ac:dyDescent="0.2">
      <c r="A7" s="10"/>
      <c r="B7" s="3"/>
      <c r="C7" s="3"/>
      <c r="D7" s="3"/>
      <c r="E7" s="3"/>
      <c r="F7" s="3"/>
      <c r="G7" s="8"/>
      <c r="H7" s="8"/>
      <c r="I7" s="8"/>
      <c r="J7" s="8"/>
    </row>
    <row r="8" spans="1:10" s="5" customFormat="1" ht="26.45" customHeight="1" x14ac:dyDescent="0.2">
      <c r="A8" s="54" t="s">
        <v>2</v>
      </c>
      <c r="B8" s="16"/>
      <c r="C8" s="58" t="str">
        <f>IF(E4="Leistung","Bei Auswahl Leistung wird die Nutzenergie berechnet, indem die Leistung mit den Vollbetriebsstunden multipliziert wird.",IF(E4="Öl-Heizung","Bei Auswahl einer Ölheizung wird die Nutzenergie berechnet, indem der Ölverbrauch mit dem Heizwert, dem Jahreswirkungsgrad und den Vollbetriebsstunden multipliziert wird.",IF(E4="Wärmepumpe","Bei Auswahl einer Wärmepumpe wird die Nutzenergie berechnet, indem der Stromverbrauch mit der Jahresarbeitszahl multipliziert wird.",IF(E4="Elektroheizung","Bei Auswahl einer Elektroheizung wird die Nutzenergie berechnet, indem der Stromverbrauch mit dem Jahreswirkungsgrad multipliziert wird."," "))))</f>
        <v>Bei Auswahl einer Ölheizung wird die Nutzenergie berechnet, indem der Ölverbrauch mit dem Heizwert, dem Jahreswirkungsgrad und den Vollbetriebsstunden multipliziert wird.</v>
      </c>
      <c r="D8" s="58"/>
      <c r="E8" s="58"/>
      <c r="F8" s="58"/>
      <c r="H8" s="12"/>
      <c r="I8" s="12"/>
      <c r="J8" s="12"/>
    </row>
    <row r="9" spans="1:10" s="5" customFormat="1" ht="13.15" customHeight="1" x14ac:dyDescent="0.2">
      <c r="A9" s="10"/>
      <c r="B9" s="3"/>
      <c r="C9" s="59" t="s">
        <v>33</v>
      </c>
      <c r="D9" s="59"/>
      <c r="E9" s="59"/>
      <c r="F9" s="59"/>
      <c r="H9" s="12"/>
      <c r="I9" s="12"/>
      <c r="J9" s="12"/>
    </row>
    <row r="10" spans="1:10" s="5" customFormat="1" x14ac:dyDescent="0.2">
      <c r="A10" s="10"/>
      <c r="B10" s="3"/>
      <c r="C10" s="27" t="str">
        <f>IF(E4="Öl-Heizung","Ölverbrauch",IF(E4="Wärmepumpe","Stromverbrauch",IF(E4="Elektroheizung","Stromverbrauch",IF(E4="Erdgas","Durchschnittlicher Erdgasverbrauch",IF(E4="Leistung","","")))))</f>
        <v>Ölverbrauch</v>
      </c>
      <c r="D10" s="28"/>
      <c r="E10" s="28">
        <f>IF(E4="Öl-Heizung",SUM(E6:E6)/COUNT(E6:E6),IF(E4="Wärmepumpe",SUM(E6:E6)/COUNT(E6:E6),IF(E4="Elektroheizung",SUM(E6:E6)/COUNT(E6:E6),IF(E4="Erdgas",SUM(E6:E6)/COUNT(E6:E6),IF(E4="Leistung","",0)))))</f>
        <v>20000</v>
      </c>
      <c r="F10" s="27" t="str">
        <f>IF(E4="Erdgas","kWh ho /a",IF(E4="Öl-Heizung","Liter/a",IF(E4="Wärmepumpe","kWh/a",IF(E4="Elektroheizung","kWh/a",IF(E4="Leistung","","")))))</f>
        <v>Liter/a</v>
      </c>
      <c r="H10" s="12"/>
      <c r="I10" s="12"/>
      <c r="J10" s="12"/>
    </row>
    <row r="11" spans="1:10" s="5" customFormat="1" x14ac:dyDescent="0.2">
      <c r="A11" s="10"/>
      <c r="B11" s="3"/>
      <c r="C11" s="27" t="str">
        <f>IF(E4="Öl-Heizung","Oberer Heizwert Heizöl EL",IF(E4="Wärmepumpe","",IF(E4="Elektroheizung","",IF(E4="Erdgas","",""))))</f>
        <v>Oberer Heizwert Heizöl EL</v>
      </c>
      <c r="D11" s="27"/>
      <c r="E11" s="29" t="str">
        <f>IF(E4="Öl-Heizung","10.5","")</f>
        <v>10.5</v>
      </c>
      <c r="F11" s="27" t="str">
        <f>IF(E4="Öl-Heizung","kWh/l","")</f>
        <v>kWh/l</v>
      </c>
      <c r="H11" s="12"/>
      <c r="I11" s="12"/>
      <c r="J11" s="12"/>
    </row>
    <row r="12" spans="1:10" s="5" customFormat="1" x14ac:dyDescent="0.2">
      <c r="A12" s="10"/>
      <c r="B12" s="3"/>
      <c r="C12" s="27" t="str">
        <f>IF(E4="Öl-Heizung","Jahreswirkungsgrad Öl-Heizung (Höhenlage berücksichtigt)",IF(E4="Wärmepumpe","Jahresarbeitszahl WP",IF(E4="Elektroheizung","Jahreswirkungsgrad","")))</f>
        <v>Jahreswirkungsgrad Öl-Heizung (Höhenlage berücksichtigt)</v>
      </c>
      <c r="D12" s="27"/>
      <c r="E12" s="29" t="str">
        <f>IF(E4="Öl-Heizung","85",IF(E4="Wärmepumpe","2.5",IF(E4="Elektroheizung","100","")))</f>
        <v>85</v>
      </c>
      <c r="F12" s="27" t="str">
        <f>IF(E4="Öl-Heizung","%",IF(E4="Wärmepumpe","JAZ",IF(E4="Elektroheizung","%","")))</f>
        <v>%</v>
      </c>
      <c r="H12" s="12"/>
      <c r="I12" s="12"/>
      <c r="J12" s="12"/>
    </row>
    <row r="13" spans="1:10" s="5" customFormat="1" ht="13.5" thickBot="1" x14ac:dyDescent="0.25">
      <c r="A13" s="10"/>
      <c r="B13" s="3"/>
      <c r="C13" s="27" t="str">
        <f>IF(E4="Öl-Heizung","Vollbetriebsstunden",IF(E4="Wärmepumpe"," ",IF(E4="Elektroheizung"," ",IF(E4="Leistung","Vollbetriebsstunden",""))))</f>
        <v>Vollbetriebsstunden</v>
      </c>
      <c r="D13" s="27"/>
      <c r="E13" s="55" t="str">
        <f>IF(E4="Öl-Heizung","1'700",IF(E4="Wärmepumpe"," ",IF(E4="Elektroheizung"," ",IF(E4="Leistung","1'700",""))))</f>
        <v>1'700</v>
      </c>
      <c r="F13" s="27" t="str">
        <f>IF(E4="Öl-Heizung","h",IF(E4="Wärmepumpe"," ",IF(E4="Elektroheizung"," ",IF(E4="Leistung","h",""))))</f>
        <v>h</v>
      </c>
      <c r="H13" s="12"/>
      <c r="I13" s="12"/>
      <c r="J13" s="12"/>
    </row>
    <row r="14" spans="1:10" s="5" customFormat="1" x14ac:dyDescent="0.2">
      <c r="A14" s="18"/>
      <c r="B14" s="17"/>
      <c r="C14" s="30" t="s">
        <v>3</v>
      </c>
      <c r="D14" s="30"/>
      <c r="E14" s="31">
        <f>IF(E4="Öl-Heizung",E10*E11*E12/100,IF(E4="Wärmepumpe",E10*E12,IF(E4="Elektroheizung",E10,IF(E4="Erdgas",E10*E12/100,IF(E4="Leistung",E6*E18,"")))))</f>
        <v>178500</v>
      </c>
      <c r="F14" s="30" t="s">
        <v>4</v>
      </c>
      <c r="H14" s="12"/>
      <c r="I14" s="12"/>
      <c r="J14" s="12"/>
    </row>
    <row r="15" spans="1:10" s="5" customFormat="1" x14ac:dyDescent="0.2">
      <c r="A15" s="10"/>
      <c r="B15" s="3"/>
      <c r="C15" s="3"/>
      <c r="D15" s="3"/>
      <c r="E15" s="13"/>
      <c r="F15" s="3"/>
      <c r="H15" s="12"/>
      <c r="I15" s="12"/>
      <c r="J15" s="12"/>
    </row>
    <row r="16" spans="1:10" s="5" customFormat="1" ht="19.899999999999999" customHeight="1" x14ac:dyDescent="0.2">
      <c r="A16" s="54" t="s">
        <v>5</v>
      </c>
      <c r="B16" s="16"/>
      <c r="C16" s="58" t="s">
        <v>34</v>
      </c>
      <c r="D16" s="58"/>
      <c r="E16" s="58"/>
      <c r="F16" s="58"/>
      <c r="H16" s="12"/>
      <c r="I16" s="12"/>
      <c r="J16" s="12"/>
    </row>
    <row r="17" spans="1:10" s="5" customFormat="1" ht="32.25" customHeight="1" x14ac:dyDescent="0.2">
      <c r="A17" s="10"/>
      <c r="B17" s="3"/>
      <c r="C17" s="59"/>
      <c r="D17" s="59"/>
      <c r="E17" s="59"/>
      <c r="F17" s="59"/>
      <c r="H17" s="12"/>
      <c r="I17" s="12"/>
      <c r="J17" s="12"/>
    </row>
    <row r="18" spans="1:10" s="5" customFormat="1" ht="13.15" customHeight="1" x14ac:dyDescent="0.2">
      <c r="A18" s="3"/>
      <c r="B18" s="3"/>
      <c r="C18" s="27" t="s">
        <v>6</v>
      </c>
      <c r="D18" s="27"/>
      <c r="E18" s="28">
        <v>1700</v>
      </c>
      <c r="F18" s="27" t="s">
        <v>7</v>
      </c>
      <c r="H18" s="12"/>
      <c r="I18" s="12"/>
      <c r="J18" s="12"/>
    </row>
    <row r="19" spans="1:10" s="5" customFormat="1" ht="13.5" thickBot="1" x14ac:dyDescent="0.25">
      <c r="A19" s="3"/>
      <c r="B19" s="3"/>
      <c r="C19" s="27" t="s">
        <v>2</v>
      </c>
      <c r="D19" s="27"/>
      <c r="E19" s="28">
        <f>E14</f>
        <v>178500</v>
      </c>
      <c r="F19" s="27" t="s">
        <v>8</v>
      </c>
      <c r="H19" s="12"/>
      <c r="I19" s="12"/>
      <c r="J19" s="12"/>
    </row>
    <row r="20" spans="1:10" s="5" customFormat="1" x14ac:dyDescent="0.2">
      <c r="A20" s="17"/>
      <c r="B20" s="17"/>
      <c r="C20" s="30" t="s">
        <v>9</v>
      </c>
      <c r="D20" s="32"/>
      <c r="E20" s="31">
        <f>ROUNDUP(E14/E18,0)</f>
        <v>105</v>
      </c>
      <c r="F20" s="30" t="s">
        <v>10</v>
      </c>
      <c r="H20" s="12"/>
      <c r="I20" s="12"/>
      <c r="J20" s="12"/>
    </row>
    <row r="21" spans="1:10" s="5" customFormat="1" ht="13.15" customHeight="1" x14ac:dyDescent="0.2">
      <c r="A21" s="3"/>
      <c r="B21" s="3"/>
      <c r="C21" s="3"/>
      <c r="D21" s="3"/>
      <c r="E21" s="3"/>
      <c r="F21" s="3"/>
      <c r="H21" s="12"/>
      <c r="I21" s="12"/>
      <c r="J21" s="12"/>
    </row>
    <row r="22" spans="1:10" s="5" customFormat="1" x14ac:dyDescent="0.2">
      <c r="A22" s="25" t="s">
        <v>11</v>
      </c>
      <c r="B22" s="16"/>
      <c r="C22" s="33" t="s">
        <v>12</v>
      </c>
      <c r="D22" s="34"/>
      <c r="E22" s="34"/>
      <c r="F22" s="34"/>
      <c r="H22" s="12"/>
      <c r="I22" s="12"/>
      <c r="J22" s="12"/>
    </row>
    <row r="23" spans="1:10" s="5" customFormat="1" x14ac:dyDescent="0.2">
      <c r="A23" s="3"/>
      <c r="B23" s="3"/>
      <c r="C23" s="35" t="s">
        <v>13</v>
      </c>
      <c r="D23" s="27"/>
      <c r="E23" s="28">
        <f>IF(E20&lt;=15,35000,IF(E20&lt;=50,19200+E20*1182,IF(E20&lt;=100,26600+E20*1035,IF(E20&lt;=250,41400+E20*887,IF(E20&lt;=500,85600+E20*686,183100+E20*443)))))</f>
        <v>134535</v>
      </c>
      <c r="F23" s="27" t="s">
        <v>14</v>
      </c>
      <c r="H23" s="12"/>
      <c r="I23" s="12"/>
      <c r="J23" s="12"/>
    </row>
    <row r="24" spans="1:10" s="5" customFormat="1" x14ac:dyDescent="0.2">
      <c r="A24" s="3"/>
      <c r="B24" s="3"/>
      <c r="C24" s="35" t="s">
        <v>31</v>
      </c>
      <c r="D24" s="27"/>
      <c r="E24" s="28">
        <f>-E23/100*4</f>
        <v>-5381.4</v>
      </c>
      <c r="F24" s="27" t="s">
        <v>14</v>
      </c>
      <c r="H24" s="12"/>
      <c r="I24" s="12"/>
      <c r="J24" s="12"/>
    </row>
    <row r="25" spans="1:10" s="15" customFormat="1" ht="13.15" customHeight="1" thickBot="1" x14ac:dyDescent="0.25">
      <c r="A25" s="3"/>
      <c r="B25" s="3"/>
      <c r="C25" s="35" t="s">
        <v>15</v>
      </c>
      <c r="D25" s="36"/>
      <c r="E25" s="28">
        <v>0</v>
      </c>
      <c r="F25" s="27" t="s">
        <v>14</v>
      </c>
      <c r="G25" s="5"/>
      <c r="H25" s="12"/>
      <c r="I25" s="12"/>
      <c r="J25" s="12"/>
    </row>
    <row r="26" spans="1:10" s="5" customFormat="1" x14ac:dyDescent="0.2">
      <c r="A26" s="3"/>
      <c r="B26" s="3"/>
      <c r="C26" s="37" t="s">
        <v>16</v>
      </c>
      <c r="D26" s="37"/>
      <c r="E26" s="38">
        <f>SUM(E23:E25)</f>
        <v>129153.60000000001</v>
      </c>
      <c r="F26" s="37" t="s">
        <v>17</v>
      </c>
      <c r="H26" s="12"/>
      <c r="I26" s="12"/>
      <c r="J26" s="12"/>
    </row>
    <row r="27" spans="1:10" s="5" customFormat="1" x14ac:dyDescent="0.2">
      <c r="A27" s="3"/>
      <c r="B27" s="3"/>
      <c r="C27" s="10"/>
      <c r="D27" s="10"/>
      <c r="E27" s="14"/>
      <c r="F27" s="10"/>
      <c r="H27" s="12"/>
      <c r="I27" s="12"/>
      <c r="J27" s="12"/>
    </row>
    <row r="28" spans="1:10" s="5" customFormat="1" ht="14.25" customHeight="1" x14ac:dyDescent="0.2">
      <c r="A28" s="3"/>
      <c r="B28" s="3"/>
      <c r="C28" s="39" t="str">
        <f>IF(E4="Öl-Heizung","Förderbeiträge Kanton Bern (ohne Gewähr)",IF(E4="Elektroheizung","Förderbeiträge Kanton Bern (ohne Gewähr)",IF(E4="Leistung","Förderbeiträge Kanton Bern (ohne Gewähr)","")))</f>
        <v>Förderbeiträge Kanton Bern (ohne Gewähr)</v>
      </c>
      <c r="D28" s="40"/>
      <c r="E28" s="41">
        <f>IF(OR(AND(E4="Öl-Heizung",E20&lt;15),AND(E4="Elektroheizung",E20&lt;15),AND(E4="Leistung",E20&lt;15)),-4500,IF(OR(AND(E4="Öl-Heizung",E20=15),AND(E4="Elektroheizung",E20=15),AND(E4="Leistung",E20=15)),-4500,IF(OR(AND(E4="Öl-Heizung",AND(E20&gt;15,E20&lt;70.1)),AND(E4="Elektroheizung",AND(E20&gt;15,E20&lt;70.1)),AND(E4="Leistung",AND(E20&gt;15,E20&lt;70.1))),-(3000+100*E20),IF(OR(AND(E4="Öl-Heizung",AND(E20&gt;70.1,E20&lt;500.1)),AND(E4="Elektroheizung",AND(E20&gt;70.1,E20&lt;500.1)),AND(E4="Leistung",AND(E20&gt;70.1,E20&lt;500.1))),-(8000+40*E20),IF(OR(AND(E4="Öl-Heizung",AND(E20&gt;500)),AND(E4="Elektroheizung",AND(E20&gt;500)),AND(E4="Leistung",AND(E20&gt;500))),-(18000+20*E20)," ")))))</f>
        <v>-12200</v>
      </c>
      <c r="F28" s="42" t="str">
        <f>IF(E4="Öl-Heizung","CHF",IF(E4="Elektroheizung","CHF",IF(E4="Leistung","CHF","")))</f>
        <v>CHF</v>
      </c>
      <c r="H28" s="12"/>
      <c r="I28" s="12"/>
      <c r="J28" s="12"/>
    </row>
    <row r="29" spans="1:10" s="5" customFormat="1" ht="12.6" customHeight="1" x14ac:dyDescent="0.2">
      <c r="A29" s="3"/>
      <c r="B29" s="3"/>
      <c r="C29" s="39" t="s">
        <v>18</v>
      </c>
      <c r="D29" s="40"/>
      <c r="E29" s="41">
        <f>E26</f>
        <v>129153.60000000001</v>
      </c>
      <c r="F29" s="42" t="s">
        <v>14</v>
      </c>
      <c r="H29" s="12"/>
      <c r="I29" s="12"/>
      <c r="J29" s="12"/>
    </row>
    <row r="30" spans="1:10" s="5" customFormat="1" ht="13.15" customHeight="1" thickBot="1" x14ac:dyDescent="0.25">
      <c r="A30" s="10"/>
      <c r="B30" s="10"/>
      <c r="C30" s="39" t="s">
        <v>19</v>
      </c>
      <c r="D30" s="40"/>
      <c r="E30" s="41">
        <f>IF(E20&lt;=10,E20*1500,IF(E20&lt;=20,E20*1000,IF(E20&lt;=40,E20*750,IF(E20&lt;=60,E20*666.66,IF(E20&lt;=80,E20*625,IF(E20&lt;=100,E20*600,IF(E20&lt;=150,E20*533.33,IF(E20&lt;=200,E20*500,IF(E20&lt;=250,E20*480,IF(E20&lt;=300,E20*433.33,IF(E20&lt;=400,E20*400,IF(E20&lt;=500,E20*360,IF(E20&lt;=750,E20*320,IF(E20&lt;=1000,E20*290,E20*260))))))))))))))</f>
        <v>55999.65</v>
      </c>
      <c r="F30" s="42" t="s">
        <v>14</v>
      </c>
      <c r="H30" s="12"/>
      <c r="I30" s="12"/>
      <c r="J30" s="12"/>
    </row>
    <row r="31" spans="1:10" s="5" customFormat="1" x14ac:dyDescent="0.2">
      <c r="A31" s="10"/>
      <c r="B31" s="10"/>
      <c r="C31" s="43" t="s">
        <v>20</v>
      </c>
      <c r="D31" s="43"/>
      <c r="E31" s="44">
        <f>SUM(E28:E30)</f>
        <v>172953.25</v>
      </c>
      <c r="F31" s="43" t="s">
        <v>17</v>
      </c>
      <c r="H31" s="12"/>
      <c r="I31" s="12"/>
      <c r="J31" s="12"/>
    </row>
    <row r="32" spans="1:10" s="5" customFormat="1" x14ac:dyDescent="0.2">
      <c r="A32" s="10"/>
      <c r="B32" s="10"/>
      <c r="C32" s="10"/>
      <c r="D32" s="10"/>
      <c r="E32" s="14"/>
      <c r="F32" s="10"/>
      <c r="H32" s="12"/>
      <c r="I32" s="12"/>
      <c r="J32" s="12"/>
    </row>
    <row r="33" spans="1:10" s="5" customFormat="1" x14ac:dyDescent="0.2">
      <c r="A33" s="10"/>
      <c r="B33" s="10"/>
      <c r="C33" s="45" t="s">
        <v>21</v>
      </c>
      <c r="D33" s="46"/>
      <c r="E33" s="46"/>
      <c r="F33" s="46"/>
      <c r="H33" s="12"/>
      <c r="I33" s="12"/>
      <c r="J33" s="12"/>
    </row>
    <row r="34" spans="1:10" s="5" customFormat="1" x14ac:dyDescent="0.2">
      <c r="A34" s="10"/>
      <c r="B34" s="10"/>
      <c r="C34" s="47" t="s">
        <v>22</v>
      </c>
      <c r="D34" s="46"/>
      <c r="E34" s="48">
        <f>IF(E20&lt;=15,4350,IF(E20&lt;=50,600+E20*224,IF(E20&lt;=100,900+E20*216,IF(E20&lt;=250,1550+E20*208,IF(E20&lt;=500,4900+E20*198,11400+E20*182)))))</f>
        <v>23390</v>
      </c>
      <c r="F34" s="46" t="s">
        <v>14</v>
      </c>
      <c r="H34" s="12"/>
      <c r="I34" s="12"/>
      <c r="J34" s="12"/>
    </row>
    <row r="35" spans="1:10" s="5" customFormat="1" x14ac:dyDescent="0.2">
      <c r="A35" s="3"/>
      <c r="B35" s="3"/>
      <c r="C35" s="47" t="s">
        <v>23</v>
      </c>
      <c r="D35" s="49">
        <v>8.98</v>
      </c>
      <c r="E35" s="48">
        <f>D35*E14/100</f>
        <v>16029.3</v>
      </c>
      <c r="F35" s="46" t="s">
        <v>14</v>
      </c>
      <c r="H35" s="12"/>
      <c r="I35" s="12"/>
      <c r="J35" s="12"/>
    </row>
    <row r="36" spans="1:10" s="5" customFormat="1" ht="13.5" thickBot="1" x14ac:dyDescent="0.25">
      <c r="A36" s="3"/>
      <c r="B36" s="3"/>
      <c r="C36" s="47" t="s">
        <v>24</v>
      </c>
      <c r="D36" s="50"/>
      <c r="E36" s="48"/>
      <c r="F36" s="46"/>
      <c r="H36" s="12"/>
      <c r="I36" s="12"/>
      <c r="J36" s="12"/>
    </row>
    <row r="37" spans="1:10" s="5" customFormat="1" ht="12.75" customHeight="1" x14ac:dyDescent="0.2">
      <c r="A37" s="17"/>
      <c r="B37" s="17"/>
      <c r="C37" s="51" t="s">
        <v>25</v>
      </c>
      <c r="D37" s="52"/>
      <c r="E37" s="53">
        <f>E34+E35+E36</f>
        <v>39419.300000000003</v>
      </c>
      <c r="F37" s="51" t="s">
        <v>17</v>
      </c>
      <c r="H37" s="12"/>
      <c r="I37" s="12"/>
      <c r="J37" s="12"/>
    </row>
    <row r="38" spans="1:10" s="5" customFormat="1" ht="13.15" customHeight="1" x14ac:dyDescent="0.2">
      <c r="A38" s="3"/>
      <c r="B38" s="3"/>
      <c r="C38" s="10"/>
      <c r="D38" s="3"/>
      <c r="E38" s="14"/>
      <c r="F38" s="10"/>
      <c r="H38" s="12"/>
      <c r="I38" s="12"/>
      <c r="J38" s="12"/>
    </row>
    <row r="39" spans="1:10" s="5" customFormat="1" ht="13.9" customHeight="1" x14ac:dyDescent="0.2">
      <c r="A39" s="3"/>
      <c r="B39" s="3"/>
      <c r="C39" s="60" t="s">
        <v>32</v>
      </c>
      <c r="D39" s="60"/>
      <c r="E39" s="60"/>
      <c r="F39" s="60"/>
      <c r="H39" s="12"/>
      <c r="I39" s="12"/>
      <c r="J39" s="12"/>
    </row>
    <row r="40" spans="1:10" s="5" customFormat="1" ht="13.9" customHeight="1" x14ac:dyDescent="0.2">
      <c r="A40" s="3"/>
      <c r="B40" s="3"/>
      <c r="C40" s="60"/>
      <c r="D40" s="60"/>
      <c r="E40" s="60"/>
      <c r="F40" s="60"/>
    </row>
    <row r="41" spans="1:10" x14ac:dyDescent="0.2">
      <c r="A41" s="3"/>
      <c r="B41" s="3"/>
      <c r="C41" s="60"/>
      <c r="D41" s="60"/>
      <c r="E41" s="60"/>
      <c r="F41" s="60"/>
    </row>
    <row r="42" spans="1:10" ht="13.15" hidden="1" customHeight="1" x14ac:dyDescent="0.2">
      <c r="C42" s="60"/>
      <c r="D42" s="60"/>
      <c r="E42" s="60"/>
      <c r="F42" s="60"/>
    </row>
    <row r="43" spans="1:10" ht="13.15" hidden="1" customHeight="1" x14ac:dyDescent="0.2">
      <c r="C43" s="60"/>
      <c r="D43" s="60"/>
      <c r="E43" s="60"/>
      <c r="F43" s="60"/>
    </row>
    <row r="44" spans="1:10" ht="17.25" hidden="1" customHeight="1" x14ac:dyDescent="0.2">
      <c r="C44" s="60"/>
      <c r="D44" s="60"/>
      <c r="E44" s="60"/>
      <c r="F44" s="60"/>
    </row>
    <row r="45" spans="1:10" ht="3" hidden="1" customHeight="1" x14ac:dyDescent="0.2">
      <c r="C45" s="60"/>
      <c r="D45" s="60"/>
      <c r="E45" s="60"/>
      <c r="F45" s="60"/>
    </row>
    <row r="46" spans="1:10" ht="69.599999999999994" hidden="1" customHeight="1" x14ac:dyDescent="0.2">
      <c r="C46" s="60"/>
      <c r="D46" s="60"/>
      <c r="E46" s="60"/>
      <c r="F46" s="60"/>
    </row>
    <row r="47" spans="1:10" ht="42.75" hidden="1" customHeight="1" x14ac:dyDescent="0.2">
      <c r="C47" s="60"/>
      <c r="D47" s="60"/>
      <c r="E47" s="60"/>
      <c r="F47" s="60"/>
    </row>
    <row r="48" spans="1:10" ht="13.15" hidden="1" customHeight="1" x14ac:dyDescent="0.2">
      <c r="C48" s="60"/>
      <c r="D48" s="60"/>
      <c r="E48" s="60"/>
      <c r="F48" s="60"/>
    </row>
    <row r="49" spans="1:7" ht="13.15" hidden="1" customHeight="1" x14ac:dyDescent="0.2">
      <c r="C49" s="60"/>
      <c r="D49" s="60"/>
      <c r="E49" s="60"/>
      <c r="F49" s="60"/>
    </row>
    <row r="50" spans="1:7" ht="13.15" hidden="1" customHeight="1" x14ac:dyDescent="0.2">
      <c r="C50" s="60"/>
      <c r="D50" s="60"/>
      <c r="E50" s="60"/>
      <c r="F50" s="60"/>
    </row>
    <row r="51" spans="1:7" ht="13.15" hidden="1" customHeight="1" x14ac:dyDescent="0.2">
      <c r="C51" s="60"/>
      <c r="D51" s="60"/>
      <c r="E51" s="60"/>
      <c r="F51" s="60"/>
    </row>
    <row r="52" spans="1:7" ht="13.15" hidden="1" customHeight="1" x14ac:dyDescent="0.2">
      <c r="C52" s="60"/>
      <c r="D52" s="60"/>
      <c r="E52" s="60"/>
      <c r="F52" s="60"/>
    </row>
    <row r="53" spans="1:7" ht="13.15" hidden="1" customHeight="1" x14ac:dyDescent="0.2">
      <c r="C53" s="60"/>
      <c r="D53" s="60"/>
      <c r="E53" s="60"/>
      <c r="F53" s="60"/>
    </row>
    <row r="54" spans="1:7" ht="13.15" hidden="1" customHeight="1" x14ac:dyDescent="0.2">
      <c r="C54" s="60"/>
      <c r="D54" s="60"/>
      <c r="E54" s="60"/>
      <c r="F54" s="60"/>
      <c r="G54" s="1"/>
    </row>
    <row r="55" spans="1:7" s="1" customFormat="1" ht="13.15" hidden="1" customHeight="1" x14ac:dyDescent="0.2">
      <c r="A55" s="2"/>
      <c r="B55" s="2"/>
      <c r="C55" s="60"/>
      <c r="D55" s="60"/>
      <c r="E55" s="60"/>
      <c r="F55" s="60"/>
    </row>
    <row r="56" spans="1:7" s="1" customFormat="1" ht="13.15" hidden="1" customHeight="1" x14ac:dyDescent="0.2">
      <c r="A56" s="2"/>
      <c r="B56" s="2"/>
      <c r="C56" s="60"/>
      <c r="D56" s="60"/>
      <c r="E56" s="60"/>
      <c r="F56" s="60"/>
    </row>
    <row r="57" spans="1:7" s="1" customFormat="1" ht="13.15" hidden="1" customHeight="1" x14ac:dyDescent="0.2">
      <c r="A57" s="2"/>
      <c r="B57" s="2"/>
      <c r="C57" s="60"/>
      <c r="D57" s="60"/>
      <c r="E57" s="60"/>
      <c r="F57" s="60"/>
    </row>
    <row r="58" spans="1:7" s="1" customFormat="1" ht="13.15" hidden="1" customHeight="1" x14ac:dyDescent="0.2">
      <c r="A58" s="2"/>
      <c r="B58" s="2"/>
      <c r="C58" s="60"/>
      <c r="D58" s="60"/>
      <c r="E58" s="60"/>
      <c r="F58" s="60"/>
    </row>
    <row r="59" spans="1:7" s="1" customFormat="1" ht="13.15" hidden="1" customHeight="1" x14ac:dyDescent="0.2">
      <c r="A59" s="2"/>
      <c r="B59" s="2"/>
      <c r="C59" s="60"/>
      <c r="D59" s="60"/>
      <c r="E59" s="60"/>
      <c r="F59" s="60"/>
    </row>
    <row r="60" spans="1:7" ht="13.15" hidden="1" customHeight="1" x14ac:dyDescent="0.2">
      <c r="C60" s="60"/>
      <c r="D60" s="60"/>
      <c r="E60" s="60"/>
      <c r="F60" s="60"/>
    </row>
    <row r="61" spans="1:7" ht="13.15" hidden="1" customHeight="1" x14ac:dyDescent="0.2">
      <c r="C61" s="60"/>
      <c r="D61" s="60"/>
      <c r="E61" s="60"/>
      <c r="F61" s="60"/>
    </row>
    <row r="62" spans="1:7" ht="13.15" hidden="1" customHeight="1" x14ac:dyDescent="0.2">
      <c r="C62" s="60"/>
      <c r="D62" s="60"/>
      <c r="E62" s="60"/>
      <c r="F62" s="60"/>
    </row>
    <row r="63" spans="1:7" ht="13.15" hidden="1" customHeight="1" x14ac:dyDescent="0.2">
      <c r="C63" s="60"/>
      <c r="D63" s="60"/>
      <c r="E63" s="60"/>
      <c r="F63" s="60"/>
    </row>
    <row r="64" spans="1:7" ht="13.15" hidden="1" customHeight="1" x14ac:dyDescent="0.2">
      <c r="C64" s="60"/>
      <c r="D64" s="60"/>
      <c r="E64" s="60"/>
      <c r="F64" s="60"/>
    </row>
    <row r="65" spans="3:11" x14ac:dyDescent="0.2">
      <c r="C65" s="60"/>
      <c r="D65" s="60"/>
      <c r="E65" s="60"/>
      <c r="F65" s="60"/>
    </row>
    <row r="73" spans="3:11" hidden="1" x14ac:dyDescent="0.2">
      <c r="K73" s="2" t="s">
        <v>26</v>
      </c>
    </row>
    <row r="74" spans="3:11" hidden="1" x14ac:dyDescent="0.2">
      <c r="K74" s="2" t="s">
        <v>27</v>
      </c>
    </row>
    <row r="75" spans="3:11" hidden="1" x14ac:dyDescent="0.2">
      <c r="K75" s="2" t="s">
        <v>27</v>
      </c>
    </row>
    <row r="76" spans="3:11" hidden="1" x14ac:dyDescent="0.2">
      <c r="K76" s="2" t="s">
        <v>27</v>
      </c>
    </row>
    <row r="77" spans="3:11" hidden="1" x14ac:dyDescent="0.2">
      <c r="K77" s="2" t="s">
        <v>27</v>
      </c>
    </row>
  </sheetData>
  <sheetProtection algorithmName="SHA-512" hashValue="L4UYYtzinw3Gwlyu9s5rlcwTvyAxDQf/RdkIcuUJeszdD0lxFnvFeVtopiExWOKp9xdJYs9Jv8cMZoIyRqYZ1w==" saltValue="Xp2YGqZB3HaOiflXlteR+Q==" spinCount="100000" sheet="1" objects="1" scenarios="1"/>
  <protectedRanges>
    <protectedRange sqref="E6" name="Bereich2"/>
    <protectedRange sqref="E4" name="Bereich1"/>
  </protectedRanges>
  <mergeCells count="6">
    <mergeCell ref="C4:D4"/>
    <mergeCell ref="E4:F4"/>
    <mergeCell ref="C16:F17"/>
    <mergeCell ref="C39:F65"/>
    <mergeCell ref="C8:F8"/>
    <mergeCell ref="C9:F9"/>
  </mergeCells>
  <phoneticPr fontId="2" type="noConversion"/>
  <dataValidations count="2">
    <dataValidation type="list" allowBlank="1" showInputMessage="1" showErrorMessage="1" sqref="G3 G5 G55" xr:uid="{00000000-0002-0000-0000-000002000000}">
      <formula1>"Ja,Nein"</formula1>
    </dataValidation>
    <dataValidation type="list" allowBlank="1" showInputMessage="1" showErrorMessage="1" sqref="E4" xr:uid="{4E558A7F-7229-457C-8866-EBB7AF62124F}">
      <formula1>"Öl-Heizung,Wärmepumpe,Elektroheizung,Leistung"</formula1>
    </dataValidation>
  </dataValidations>
  <pageMargins left="0.39370078740157483" right="0.39370078740157483" top="0.78740157480314965" bottom="0.82677165354330717" header="0.51181102362204722" footer="0.35433070866141736"/>
  <pageSetup paperSize="9" scale="88" fitToHeight="2" orientation="portrait" r:id="rId1"/>
  <headerFooter alignWithMargins="0">
    <oddFooter>&amp;C&amp;"-,Standard"&amp;9BKW AEK Contracting AG
Westbahnhofstrasse 3 • 4502 Solothurn • www.bac.ch&amp;R&amp;8&amp;D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ea046d-4fc6-4856-ac7e-bfc3d14a8959" xsi:nil="true"/>
    <lcf76f155ced4ddcb4097134ff3c332f xmlns="937d2692-5d1f-4e99-ab30-de0f276c2d2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AF55A59F912347BD6EA4243DA8F210" ma:contentTypeVersion="13" ma:contentTypeDescription="Ein neues Dokument erstellen." ma:contentTypeScope="" ma:versionID="3d19216eabd17aae21702762148edd25">
  <xsd:schema xmlns:xsd="http://www.w3.org/2001/XMLSchema" xmlns:xs="http://www.w3.org/2001/XMLSchema" xmlns:p="http://schemas.microsoft.com/office/2006/metadata/properties" xmlns:ns2="937d2692-5d1f-4e99-ab30-de0f276c2d22" xmlns:ns3="8fea046d-4fc6-4856-ac7e-bfc3d14a8959" targetNamespace="http://schemas.microsoft.com/office/2006/metadata/properties" ma:root="true" ma:fieldsID="6d9b062f5f866cf997fdbd8094adf998" ns2:_="" ns3:_="">
    <xsd:import namespace="937d2692-5d1f-4e99-ab30-de0f276c2d22"/>
    <xsd:import namespace="8fea046d-4fc6-4856-ac7e-bfc3d14a89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d2692-5d1f-4e99-ab30-de0f276c2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8d5c3e7-2318-40c2-bb7f-d1bc890f509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ea046d-4fc6-4856-ac7e-bfc3d14a895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5e78ac-8d81-4a56-b870-084739848b01}" ma:internalName="TaxCatchAll" ma:showField="CatchAllData" ma:web="8fea046d-4fc6-4856-ac7e-bfc3d14a89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F02C4-4B30-4D07-B416-D292D7D0FA18}">
  <ds:schemaRefs>
    <ds:schemaRef ds:uri="937d2692-5d1f-4e99-ab30-de0f276c2d22"/>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www.w3.org/XML/1998/namespace"/>
    <ds:schemaRef ds:uri="http://schemas.openxmlformats.org/package/2006/metadata/core-properties"/>
    <ds:schemaRef ds:uri="8fea046d-4fc6-4856-ac7e-bfc3d14a8959"/>
    <ds:schemaRef ds:uri="http://schemas.microsoft.com/office/2006/metadata/properties"/>
  </ds:schemaRefs>
</ds:datastoreItem>
</file>

<file path=customXml/itemProps2.xml><?xml version="1.0" encoding="utf-8"?>
<ds:datastoreItem xmlns:ds="http://schemas.openxmlformats.org/officeDocument/2006/customXml" ds:itemID="{A76838A0-816B-4970-A2DE-4212C5C62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d2692-5d1f-4e99-ab30-de0f276c2d22"/>
    <ds:schemaRef ds:uri="8fea046d-4fc6-4856-ac7e-bfc3d14a89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999A6F-5810-40A8-87D8-4FC77CFB3390}">
  <ds:schemaRefs>
    <ds:schemaRef ds:uri="http://schemas.microsoft.com/sharepoint/v3/contenttype/forms"/>
  </ds:schemaRefs>
</ds:datastoreItem>
</file>

<file path=docMetadata/LabelInfo.xml><?xml version="1.0" encoding="utf-8"?>
<clbl:labelList xmlns:clbl="http://schemas.microsoft.com/office/2020/mipLabelMetadata">
  <clbl:label id="{40e19fbc-5970-46c6-8280-26e82d15af25}" enabled="1" method="Privileged" siteId="{376e33ca-d656-4e46-8bcb-7d5ba898ae66}"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Kostenschätzung_Anschluss</vt:lpstr>
      <vt:lpstr>Kostenschätzung_Anschluss!Druckbereich</vt:lpstr>
    </vt:vector>
  </TitlesOfParts>
  <Manager/>
  <Company>AEK Energie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Scheidegger</dc:creator>
  <cp:keywords/>
  <dc:description/>
  <cp:lastModifiedBy>Wyssen Pascal, BKW AEK Contracting AG</cp:lastModifiedBy>
  <cp:revision/>
  <dcterms:created xsi:type="dcterms:W3CDTF">2009-05-04T08:59:21Z</dcterms:created>
  <dcterms:modified xsi:type="dcterms:W3CDTF">2025-08-19T08:31:23Z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0x010100C3AF55A59F912347BD6EA4243DA8F210</vt:lpwstr>
  </property>
  <property fmtid="{D5CDD505-2E9C-101B-9397-08002B2CF9AE}" pid="3" name="MediaServiceImageTags">
    <vt:lpwstr/>
  </property>
</Properties>
</file>